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iekd\Downloads\"/>
    </mc:Choice>
  </mc:AlternateContent>
  <xr:revisionPtr revIDLastSave="0" documentId="13_ncr:4000b_{9AF044A6-3BA1-46FE-9D4E-1A6CEAD20514}" xr6:coauthVersionLast="47" xr6:coauthVersionMax="47" xr10:uidLastSave="{00000000-0000-0000-0000-000000000000}"/>
  <bookViews>
    <workbookView xWindow="-98" yWindow="-98" windowWidth="21795" windowHeight="12975"/>
  </bookViews>
  <sheets>
    <sheet name="Estimation Sheet" sheetId="1" r:id="rId1"/>
    <sheet name="Estimation Sheet - Example" sheetId="3" r:id="rId2"/>
  </sheets>
  <definedNames>
    <definedName name="_xlnm.Print_Area" localSheetId="0">'Estimation Sheet'!$B$2:$G$58</definedName>
    <definedName name="_xlnm.Print_Area" localSheetId="1">'Estimation Sheet - Example'!$B$2:$G$58</definedName>
    <definedName name="EF" localSheetId="1">'Estimation Sheet - Example'!$E$48</definedName>
    <definedName name="EF">'Estimation Sheet'!$E$48</definedName>
    <definedName name="TAW" localSheetId="1">'Estimation Sheet - Example'!$E$12</definedName>
    <definedName name="TAW">'Estimation Sheet'!$E$12</definedName>
    <definedName name="TBF" localSheetId="1">'Estimation Sheet - Example'!$E$18</definedName>
    <definedName name="TBF">'Estimation Sheet'!$E$18</definedName>
    <definedName name="TCF" localSheetId="1">'Estimation Sheet - Example'!$E$36</definedName>
    <definedName name="TCF">'Estimation Sheet'!$E$36</definedName>
    <definedName name="UUCP" localSheetId="1">'Estimation Sheet - Example'!$E$19</definedName>
    <definedName name="UUCP">'Estimation Sheet'!$E$19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8" i="3"/>
  <c r="D50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G47" i="3" s="1"/>
  <c r="D51" i="3" s="1"/>
  <c r="E39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17" i="3"/>
  <c r="E16" i="3"/>
  <c r="E15" i="3"/>
  <c r="E18" i="3" s="1"/>
  <c r="E11" i="3"/>
  <c r="E10" i="3"/>
  <c r="E9" i="3"/>
  <c r="E15" i="1"/>
  <c r="E11" i="1"/>
  <c r="E9" i="1"/>
  <c r="E10" i="1"/>
  <c r="E16" i="1"/>
  <c r="E17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9" i="1"/>
  <c r="E40" i="1"/>
  <c r="E41" i="1"/>
  <c r="E42" i="1"/>
  <c r="E43" i="1"/>
  <c r="E44" i="1"/>
  <c r="E45" i="1"/>
  <c r="E46" i="1"/>
  <c r="G39" i="1"/>
  <c r="G40" i="1"/>
  <c r="G41" i="1"/>
  <c r="G42" i="1"/>
  <c r="G43" i="1"/>
  <c r="G44" i="1"/>
  <c r="G45" i="1"/>
  <c r="G46" i="1"/>
  <c r="E47" i="3" l="1"/>
  <c r="E35" i="3"/>
  <c r="E36" i="3" s="1"/>
  <c r="E12" i="3"/>
  <c r="E19" i="3"/>
  <c r="E12" i="1"/>
  <c r="G47" i="1"/>
  <c r="D51" i="1" s="1"/>
  <c r="E35" i="1"/>
  <c r="E36" i="1" s="1"/>
  <c r="E47" i="1"/>
  <c r="E18" i="1"/>
  <c r="E19" i="1"/>
  <c r="D50" i="1" s="1"/>
  <c r="E53" i="1" s="1"/>
  <c r="E54" i="1" s="1"/>
  <c r="E53" i="3" l="1"/>
  <c r="E54" i="3" s="1"/>
  <c r="E55" i="3" s="1"/>
  <c r="E58" i="3" s="1"/>
  <c r="E55" i="1"/>
  <c r="E58" i="1" s="1"/>
</calcChain>
</file>

<file path=xl/comments1.xml><?xml version="1.0" encoding="utf-8"?>
<comments xmlns="http://schemas.openxmlformats.org/spreadsheetml/2006/main">
  <authors>
    <author>Eef Dekker</author>
    <author>Niek De Visscher</author>
  </authors>
  <commentList>
    <comment ref="B9" authorId="0" shapeId="0">
      <text>
        <r>
          <rPr>
            <sz val="10"/>
            <color indexed="81"/>
            <rFont val="Tahoma"/>
            <family val="2"/>
          </rPr>
          <t>Actor is another system via a known and existing API</t>
        </r>
      </text>
    </comment>
    <comment ref="B10" authorId="0" shapeId="0">
      <text>
        <r>
          <rPr>
            <sz val="10"/>
            <color indexed="81"/>
            <rFont val="Tahoma"/>
            <family val="2"/>
          </rPr>
          <t>Actor is a system with a complex or to be developed API</t>
        </r>
      </text>
    </comment>
    <comment ref="B11" authorId="0" shapeId="0">
      <text>
        <r>
          <rPr>
            <sz val="10"/>
            <color indexed="8"/>
            <rFont val="Tahoma"/>
            <family val="2"/>
          </rPr>
          <t>Actor is a person using a GUI</t>
        </r>
      </text>
    </comment>
    <comment ref="B14" authorId="0" shapeId="0">
      <text>
        <r>
          <rPr>
            <sz val="10"/>
            <color indexed="81"/>
            <rFont val="Tahoma"/>
            <family val="2"/>
          </rPr>
          <t>Weight based on the number of transactions per use case.transacties per Use Case.</t>
        </r>
      </text>
    </comment>
    <comment ref="B15" authorId="0" shapeId="0">
      <text>
        <r>
          <rPr>
            <sz val="10"/>
            <color indexed="8"/>
            <rFont val="Tahoma"/>
            <family val="2"/>
          </rPr>
          <t>3 or less transactions</t>
        </r>
      </text>
    </comment>
    <comment ref="B16" authorId="0" shapeId="0">
      <text>
        <r>
          <rPr>
            <sz val="10"/>
            <color indexed="81"/>
            <rFont val="Tahoma"/>
            <family val="2"/>
          </rPr>
          <t>4 to 7 transactions</t>
        </r>
      </text>
    </comment>
    <comment ref="B17" authorId="0" shapeId="0">
      <text>
        <r>
          <rPr>
            <sz val="10"/>
            <color indexed="81"/>
            <rFont val="Tahoma"/>
            <family val="2"/>
          </rPr>
          <t>more than 7 transactions</t>
        </r>
      </text>
    </comment>
    <comment ref="D21" authorId="1" shapeId="0">
      <text>
        <r>
          <rPr>
            <sz val="9"/>
            <color indexed="81"/>
            <rFont val="Tahoma"/>
            <family val="2"/>
          </rPr>
          <t>0 = not important
5 = essential</t>
        </r>
      </text>
    </comment>
    <comment ref="B36" authorId="0" shapeId="0">
      <text>
        <r>
          <rPr>
            <sz val="10"/>
            <color indexed="8"/>
            <rFont val="Tahoma"/>
            <family val="2"/>
          </rPr>
          <t>0,06 + (0,01*Technical Factors)</t>
        </r>
      </text>
    </comment>
    <comment ref="B39" authorId="0" shapeId="0">
      <text>
        <r>
          <rPr>
            <sz val="10"/>
            <color indexed="8"/>
            <rFont val="Tahoma"/>
            <family val="2"/>
          </rPr>
          <t>F1 Familiar with software projects
0 The team is not familiar with software
1 The team has theoretical knowledge of software
2-3 1 or more team members have done/participated in software projects before
3-4 At least half of the team members have done/participated in software projects before
5 The entire team has been involved in various software projects</t>
        </r>
      </text>
    </comment>
    <comment ref="B40" authorId="0" shapeId="0">
      <text>
        <r>
          <rPr>
            <sz val="10"/>
            <color indexed="8"/>
            <rFont val="Tahoma"/>
            <family val="2"/>
          </rPr>
          <t>F2 Experience with this or similar applications
0 All team members are beginners
1-2 Some team members have some experience
3 All team members have at least 1.5 years of experience
4 Most team members have at least 2 years of experience
5 All team members are experienced</t>
        </r>
      </text>
    </comment>
    <comment ref="B41" authorId="0" shapeId="0">
      <text>
        <r>
          <rPr>
            <sz val="10"/>
            <color indexed="81"/>
            <rFont val="Tahoma"/>
            <family val="2"/>
          </rPr>
          <t>F3 Experience with modern software development practices
0 All programmers on the team are beginners
1 All programmers on the team have less than 1 year of experience
2-3 All programmers on the team have 1-1.5 years of experience
4 Most programmers on the team have at least 2 years of experience
5 All programmers in the team are experienced (&gt; 2 years)</t>
        </r>
      </text>
    </comment>
    <comment ref="B42" authorId="0" shapeId="0">
      <text>
        <r>
          <rPr>
            <sz val="10"/>
            <color indexed="8"/>
            <rFont val="Tahoma"/>
            <family val="2"/>
          </rPr>
          <t xml:space="preserve">F4 Skills of project leader, information analyst and software architect
0 This team consists of beginners
1-2 This team has at least 1 year of experience with various projects
3-4 This team has at least 2 years of experience with various projects
5 This team has at least 3 years of experience with various projects
</t>
        </r>
      </text>
    </comment>
    <comment ref="B43" authorId="0" shapeId="0">
      <text>
        <r>
          <rPr>
            <sz val="10"/>
            <color indexed="81"/>
            <rFont val="Tahoma"/>
            <family val="2"/>
          </rPr>
          <t>F5 Motivation
0 Not motivated
1-2 Not very motivated
3-4 Motivated to do the job well
5 Highly motivated and inspired</t>
        </r>
      </text>
    </comment>
    <comment ref="B44" authorId="0" shapeId="0">
      <text>
        <r>
          <rPr>
            <sz val="10"/>
            <color indexed="81"/>
            <rFont val="Tahoma"/>
            <family val="2"/>
          </rPr>
          <t xml:space="preserve">F6 Stable Requirements
0 Very unstable Requirements, constant changes
1-2 Unstable Requirements, client occasionally demands changes
3-4 Stable Requirements; small changes needed
5 Stable Requirements
</t>
        </r>
      </text>
    </comment>
    <comment ref="B45" authorId="0" shapeId="0">
      <text>
        <r>
          <rPr>
            <sz val="10"/>
            <color indexed="81"/>
            <rFont val="Tahoma"/>
            <family val="2"/>
          </rPr>
          <t xml:space="preserve">F7 Deployability
0 All team members are fully deployable
1-2 A maximum of 20 percent is not fully deployable
3-4 Half of the team is not fully deployable
5 All team members are not fully deployable
</t>
        </r>
      </text>
    </comment>
    <comment ref="B46" authorId="0" shapeId="0">
      <text>
        <r>
          <rPr>
            <sz val="10"/>
            <color indexed="81"/>
            <rFont val="Tahoma"/>
            <family val="2"/>
          </rPr>
          <t xml:space="preserve">F8 Difficulty of landscape
0 All programmers in the team are extremely knowledgeable about the landscape
1 Most programmers in the team have &gt; 2 years of experience in the landscape
2 All programmers in the team have &gt; 1.5 years of experience in the landscape
3 Most programmers on the team have &gt; 1 year of experience in the landscape
4 Some programmers on the team have some experience in the landscape
5 All programmers on the team are beginners in the landscape
</t>
        </r>
      </text>
    </comment>
  </commentList>
</comments>
</file>

<file path=xl/comments2.xml><?xml version="1.0" encoding="utf-8"?>
<comments xmlns="http://schemas.openxmlformats.org/spreadsheetml/2006/main">
  <authors>
    <author>Eef Dekker</author>
    <author>Niek De Visscher</author>
  </authors>
  <commentList>
    <comment ref="B9" authorId="0" shapeId="0">
      <text>
        <r>
          <rPr>
            <sz val="10"/>
            <color indexed="81"/>
            <rFont val="Tahoma"/>
            <family val="2"/>
          </rPr>
          <t>Actor is another system via a known and existing API</t>
        </r>
      </text>
    </comment>
    <comment ref="B10" authorId="0" shapeId="0">
      <text>
        <r>
          <rPr>
            <sz val="10"/>
            <color indexed="81"/>
            <rFont val="Tahoma"/>
            <family val="2"/>
          </rPr>
          <t>Actor is a system with a complex or to be developed API</t>
        </r>
      </text>
    </comment>
    <comment ref="B11" authorId="0" shapeId="0">
      <text>
        <r>
          <rPr>
            <sz val="10"/>
            <color indexed="8"/>
            <rFont val="Tahoma"/>
            <family val="2"/>
          </rPr>
          <t>Actor is a person using a GUI</t>
        </r>
      </text>
    </comment>
    <comment ref="B14" authorId="0" shapeId="0">
      <text>
        <r>
          <rPr>
            <sz val="10"/>
            <color indexed="81"/>
            <rFont val="Tahoma"/>
            <family val="2"/>
          </rPr>
          <t>Weight based on the number of transactions per use case.transacties per Use Case.</t>
        </r>
      </text>
    </comment>
    <comment ref="B15" authorId="0" shapeId="0">
      <text>
        <r>
          <rPr>
            <sz val="10"/>
            <color indexed="8"/>
            <rFont val="Tahoma"/>
            <family val="2"/>
          </rPr>
          <t>3 or less transactions</t>
        </r>
      </text>
    </comment>
    <comment ref="B16" authorId="0" shapeId="0">
      <text>
        <r>
          <rPr>
            <sz val="10"/>
            <color indexed="81"/>
            <rFont val="Tahoma"/>
            <family val="2"/>
          </rPr>
          <t>4 to 7 transactions</t>
        </r>
      </text>
    </comment>
    <comment ref="B17" authorId="0" shapeId="0">
      <text>
        <r>
          <rPr>
            <sz val="10"/>
            <color indexed="81"/>
            <rFont val="Tahoma"/>
            <family val="2"/>
          </rPr>
          <t>more than 7 transactions</t>
        </r>
      </text>
    </comment>
    <comment ref="D21" authorId="1" shapeId="0">
      <text>
        <r>
          <rPr>
            <sz val="9"/>
            <color indexed="81"/>
            <rFont val="Tahoma"/>
            <family val="2"/>
          </rPr>
          <t>0 = not important
5 = essential</t>
        </r>
      </text>
    </comment>
    <comment ref="B36" authorId="0" shapeId="0">
      <text>
        <r>
          <rPr>
            <sz val="10"/>
            <color indexed="8"/>
            <rFont val="Tahoma"/>
            <family val="2"/>
          </rPr>
          <t>0,06 + (0,01*Technical Factors)</t>
        </r>
      </text>
    </comment>
    <comment ref="B39" authorId="0" shapeId="0">
      <text>
        <r>
          <rPr>
            <sz val="10"/>
            <color indexed="8"/>
            <rFont val="Tahoma"/>
            <family val="2"/>
          </rPr>
          <t>F1 Familiar with software projects
0 The team is not familiar with software
1 The team has theoretical knowledge of software
2-3 1 or more team members have done/participated in software projects before
3-4 At least half of the team members have done/participated in software projects before
5 The entire team has been involved in various software projects</t>
        </r>
      </text>
    </comment>
    <comment ref="B40" authorId="0" shapeId="0">
      <text>
        <r>
          <rPr>
            <sz val="10"/>
            <color indexed="8"/>
            <rFont val="Tahoma"/>
            <family val="2"/>
          </rPr>
          <t>F2 Experience with this or similar applications
0 All team members are beginners
1-2 Some team members have some experience
3 All team members have at least 1.5 years of experience
4 Most team members have at least 2 years of experience
5 All team members are experienced</t>
        </r>
      </text>
    </comment>
    <comment ref="B41" authorId="0" shapeId="0">
      <text>
        <r>
          <rPr>
            <sz val="10"/>
            <color indexed="81"/>
            <rFont val="Tahoma"/>
            <family val="2"/>
          </rPr>
          <t>F3 Experience with modern software development practices
0 All programmers on the team are beginners
1 All programmers on the team have less than 1 year of experience
2-3 All programmers on the team have 1-1.5 years of experience
4 Most programmers on the team have at least 2 years of experience
5 All programmers in the team are experienced (&gt; 2 years)</t>
        </r>
      </text>
    </comment>
    <comment ref="B42" authorId="0" shapeId="0">
      <text>
        <r>
          <rPr>
            <sz val="10"/>
            <color indexed="8"/>
            <rFont val="Tahoma"/>
            <family val="2"/>
          </rPr>
          <t xml:space="preserve">F4 Skills of project leader, information analyst and software architect
0 This team consists of beginners
1-2 This team has at least 1 year of experience with various projects
3-4 This team has at least 2 years of experience with various projects
5 This team has at least 3 years of experience with various projects
</t>
        </r>
      </text>
    </comment>
    <comment ref="B43" authorId="0" shapeId="0">
      <text>
        <r>
          <rPr>
            <sz val="10"/>
            <color indexed="81"/>
            <rFont val="Tahoma"/>
            <family val="2"/>
          </rPr>
          <t>F5 Motivation
0 Not motivated
1-2 Not very motivated
3-4 Motivated to do the job well
5 Highly motivated and inspired</t>
        </r>
      </text>
    </comment>
    <comment ref="B44" authorId="0" shapeId="0">
      <text>
        <r>
          <rPr>
            <sz val="10"/>
            <color indexed="81"/>
            <rFont val="Tahoma"/>
            <family val="2"/>
          </rPr>
          <t xml:space="preserve">F6 Stable Requirements
0 Very unstable Requirements, constant changes
1-2 Unstable Requirements, client occasionally demands changes
3-4 Stable Requirements; small changes needed
5 Stable Requirements
</t>
        </r>
      </text>
    </comment>
    <comment ref="B45" authorId="0" shapeId="0">
      <text>
        <r>
          <rPr>
            <sz val="10"/>
            <color indexed="81"/>
            <rFont val="Tahoma"/>
            <family val="2"/>
          </rPr>
          <t xml:space="preserve">F7 Deployability
0 All team members are fully deployable
1-2 A maximum of 20 percent is not fully deployable
3-4 Half of the team is not fully deployable
5 All team members are not fully deployable
</t>
        </r>
      </text>
    </comment>
    <comment ref="B46" authorId="0" shapeId="0">
      <text>
        <r>
          <rPr>
            <sz val="10"/>
            <color indexed="81"/>
            <rFont val="Tahoma"/>
            <family val="2"/>
          </rPr>
          <t xml:space="preserve">F8 Difficulty of landscape
0 All programmers in the team are extremely knowledgeable about the landscape
1 Most programmers in the team have &gt; 2 years of experience in the landscape
2 All programmers in the team have &gt; 1.5 years of experience in the landscape
3 Most programmers on the team have &gt; 1 year of experience in the landscape
4 Some programmers on the team have some experience in the landscape
5 All programmers on the team are beginners in the landscape
</t>
        </r>
      </text>
    </comment>
  </commentList>
</comments>
</file>

<file path=xl/sharedStrings.xml><?xml version="1.0" encoding="utf-8"?>
<sst xmlns="http://schemas.openxmlformats.org/spreadsheetml/2006/main" count="155" uniqueCount="59">
  <si>
    <t>Unadjusted Use Case Points</t>
  </si>
  <si>
    <t xml:space="preserve">Technical  Factors </t>
  </si>
  <si>
    <t>Technical Complexity Factor (TCF)</t>
  </si>
  <si>
    <t>Environmental Factors</t>
  </si>
  <si>
    <t>EFactor</t>
  </si>
  <si>
    <t>%</t>
  </si>
  <si>
    <t>€</t>
  </si>
  <si>
    <t>Unadjusted Actor Weights</t>
  </si>
  <si>
    <t>Use Cases</t>
  </si>
  <si>
    <t>Unadjusted Use Case Weights</t>
  </si>
  <si>
    <t>T2  Performance issues</t>
  </si>
  <si>
    <t>T7  Usability</t>
  </si>
  <si>
    <t>T10 Concurrent data access</t>
  </si>
  <si>
    <t>Actors</t>
  </si>
  <si>
    <t>Project:</t>
  </si>
  <si>
    <t>Date:</t>
  </si>
  <si>
    <t>Simple</t>
  </si>
  <si>
    <t>Average</t>
  </si>
  <si>
    <t>Complex</t>
  </si>
  <si>
    <t>Weight</t>
  </si>
  <si>
    <t>Amount</t>
  </si>
  <si>
    <t>Weighted Value</t>
  </si>
  <si>
    <t>Notes</t>
  </si>
  <si>
    <t>Applied Value</t>
  </si>
  <si>
    <t>Instability Factor</t>
  </si>
  <si>
    <t>F4 Maturity of organisation, project management &amp; change</t>
  </si>
  <si>
    <t>F5 Motivation</t>
  </si>
  <si>
    <t>F6 Stability of requirements</t>
  </si>
  <si>
    <t>F8 Difficulty of landscape</t>
  </si>
  <si>
    <t>Total hours</t>
  </si>
  <si>
    <t>Hours per Use Case Point</t>
  </si>
  <si>
    <t>T1 Distributed system architecture</t>
  </si>
  <si>
    <t>T3  User productivity</t>
  </si>
  <si>
    <t>T4  Complex internal processes</t>
  </si>
  <si>
    <t>T5  Reusability of code</t>
  </si>
  <si>
    <t>T6  Installability</t>
  </si>
  <si>
    <t>T8  Portability</t>
  </si>
  <si>
    <t>T9  Maintenability</t>
  </si>
  <si>
    <t>T11 Security</t>
  </si>
  <si>
    <t>T12 Third party access</t>
  </si>
  <si>
    <t>T13 User training &amp; adoption</t>
  </si>
  <si>
    <t>Estimation Sheet</t>
  </si>
  <si>
    <t>Adjusted Use Case Points</t>
  </si>
  <si>
    <t>Total cost estimate</t>
  </si>
  <si>
    <t>Average hourly cost</t>
  </si>
  <si>
    <t>Additional Risk %</t>
  </si>
  <si>
    <t>Project Management Overhead %</t>
  </si>
  <si>
    <t>hour</t>
  </si>
  <si>
    <t>F1 Affinity with software projects</t>
  </si>
  <si>
    <t>F2 Experience with similar software/applications</t>
  </si>
  <si>
    <t>F3 Experience with modern software development practices</t>
  </si>
  <si>
    <t>F7 Deployability</t>
  </si>
  <si>
    <t>Don't change</t>
  </si>
  <si>
    <t>Fill out</t>
  </si>
  <si>
    <t>Creator:</t>
  </si>
  <si>
    <t>Optionally fill out</t>
  </si>
  <si>
    <t>Custom Route Calculator</t>
  </si>
  <si>
    <t>John Doe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</si>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</sst>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0.0"/>
  </numFmts>
  <fonts count="8">
    <font>
      <sz val="10"/>
      <name val="Arial"/>
    </font>
    <font>
      <sz val="10"/>
      <color indexed="81"/>
      <name val="Tahoma"/>
      <family val="2"/>
    </font>
    <font>
      <sz val="10"/>
      <color indexed="8"/>
      <name val="Tahoma"/>
      <family val="2"/>
    </font>
    <font>
      <b/>
      <sz val="24"/>
      <name val="Lato Regular"/>
    </font>
    <font>
      <sz val="10"/>
      <name val="Lato Regular"/>
    </font>
    <font>
      <b/>
      <sz val="12"/>
      <name val="Lato Regular"/>
    </font>
    <font>
      <b/>
      <sz val="10"/>
      <name val="Lato Regula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4" fillId="0" borderId="0" xfId="0" applyFont="1" applyAlignment="1" applyProtection="1">
      <alignment wrapText="1"/>
    </xf>
    <xf numFmtId="0" fontId="4" fillId="0" borderId="0" xfId="0" applyFont="1" applyAlignment="1">
      <alignment horizontal="right"/>
    </xf>
    <xf numFmtId="0" fontId="4" fillId="0" borderId="0" xfId="0" applyFont="1" applyFill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195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/>
    <xf numFmtId="0" fontId="4" fillId="3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0" fontId="6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6" fillId="0" borderId="2" xfId="0" applyNumberFormat="1" applyFont="1" applyFill="1" applyBorder="1" applyAlignment="1" applyProtection="1">
      <alignment wrapText="1"/>
    </xf>
    <xf numFmtId="49" fontId="6" fillId="0" borderId="5" xfId="0" applyNumberFormat="1" applyFont="1" applyFill="1" applyBorder="1" applyAlignment="1" applyProtection="1">
      <alignment wrapText="1"/>
    </xf>
    <xf numFmtId="49" fontId="6" fillId="0" borderId="7" xfId="0" applyNumberFormat="1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>
      <alignment horizontal="center"/>
    </xf>
    <xf numFmtId="0" fontId="6" fillId="0" borderId="3" xfId="0" applyFont="1" applyFill="1" applyBorder="1" applyAlignment="1" applyProtection="1">
      <alignment horizontal="center" wrapText="1"/>
    </xf>
    <xf numFmtId="0" fontId="6" fillId="0" borderId="4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0" borderId="4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2" xfId="0" applyFont="1" applyBorder="1" applyAlignment="1" applyProtection="1">
      <alignment wrapText="1"/>
    </xf>
    <xf numFmtId="0" fontId="4" fillId="0" borderId="3" xfId="0" applyFont="1" applyBorder="1" applyAlignment="1">
      <alignment horizontal="right"/>
    </xf>
    <xf numFmtId="0" fontId="6" fillId="0" borderId="7" xfId="0" applyFont="1" applyBorder="1" applyAlignment="1" applyProtection="1">
      <alignment wrapText="1"/>
    </xf>
    <xf numFmtId="0" fontId="4" fillId="3" borderId="9" xfId="0" applyFont="1" applyFill="1" applyBorder="1"/>
    <xf numFmtId="0" fontId="4" fillId="0" borderId="2" xfId="0" applyFont="1" applyFill="1" applyBorder="1" applyAlignment="1" applyProtection="1">
      <alignment wrapText="1"/>
    </xf>
    <xf numFmtId="0" fontId="4" fillId="3" borderId="3" xfId="0" applyNumberFormat="1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left"/>
    </xf>
    <xf numFmtId="1" fontId="4" fillId="0" borderId="3" xfId="0" applyNumberFormat="1" applyFont="1" applyBorder="1"/>
    <xf numFmtId="0" fontId="4" fillId="0" borderId="4" xfId="0" applyFont="1" applyFill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</xf>
    <xf numFmtId="0" fontId="4" fillId="0" borderId="6" xfId="0" applyFont="1" applyFill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6" fillId="0" borderId="9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</xf>
    <xf numFmtId="0" fontId="4" fillId="0" borderId="8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" fontId="6" fillId="4" borderId="4" xfId="0" applyNumberFormat="1" applyFont="1" applyFill="1" applyBorder="1"/>
    <xf numFmtId="0" fontId="4" fillId="0" borderId="1" xfId="0" applyNumberFormat="1" applyFont="1" applyBorder="1" applyAlignment="1">
      <alignment horizontal="center" wrapText="1"/>
    </xf>
    <xf numFmtId="0" fontId="3" fillId="5" borderId="10" xfId="0" applyFont="1" applyFill="1" applyBorder="1" applyAlignment="1" applyProtection="1">
      <alignment horizontal="center" vertical="top"/>
    </xf>
    <xf numFmtId="0" fontId="3" fillId="5" borderId="11" xfId="0" applyFont="1" applyFill="1" applyBorder="1" applyAlignment="1" applyProtection="1">
      <alignment horizontal="center" vertical="top"/>
    </xf>
    <xf numFmtId="0" fontId="3" fillId="5" borderId="12" xfId="0" applyFont="1" applyFill="1" applyBorder="1" applyAlignment="1" applyProtection="1">
      <alignment horizontal="center" vertical="top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4" borderId="1" xfId="0" applyNumberFormat="1" applyFont="1" applyFill="1" applyBorder="1" applyAlignment="1">
      <alignment horizontal="center" wrapText="1"/>
    </xf>
    <xf numFmtId="3" fontId="6" fillId="0" borderId="8" xfId="0" applyNumberFormat="1" applyFont="1" applyBorder="1"/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5"/>
  <sheetViews>
    <sheetView showGridLines="0" tabSelected="1" zoomScaleNormal="100" workbookViewId="0">
      <selection activeCell="F10" sqref="F10:G10"/>
    </sheetView>
  </sheetViews>
  <sheetFormatPr defaultColWidth="8.796875" defaultRowHeight="12.75"/>
  <cols>
    <col min="1" max="1" width="3.265625" style="2" customWidth="1"/>
    <col min="2" max="2" width="35.796875" style="4" customWidth="1"/>
    <col min="3" max="3" width="18" style="5" customWidth="1"/>
    <col min="4" max="4" width="18" style="6" customWidth="1"/>
    <col min="5" max="5" width="18" style="2" customWidth="1"/>
    <col min="6" max="6" width="26.796875" style="6" customWidth="1"/>
    <col min="7" max="7" width="12" style="2" customWidth="1"/>
    <col min="8" max="16384" width="8.796875" style="2"/>
  </cols>
  <sheetData>
    <row r="1" spans="2:9" ht="13.15" thickBot="1"/>
    <row r="2" spans="2:9" ht="30.4" thickBot="1">
      <c r="B2" s="74" t="s">
        <v>41</v>
      </c>
      <c r="C2" s="75"/>
      <c r="D2" s="75"/>
      <c r="E2" s="75"/>
      <c r="F2" s="75"/>
      <c r="G2" s="76"/>
    </row>
    <row r="3" spans="2:9" ht="13.15" thickBot="1"/>
    <row r="4" spans="2:9" ht="15">
      <c r="B4" s="24" t="s">
        <v>14</v>
      </c>
      <c r="C4" s="85"/>
      <c r="D4" s="86"/>
      <c r="E4"/>
      <c r="F4" s="77" t="s">
        <v>52</v>
      </c>
      <c r="G4" s="78"/>
      <c r="I4" s="3"/>
    </row>
    <row r="5" spans="2:9" ht="13.15">
      <c r="B5" s="25" t="s">
        <v>15</v>
      </c>
      <c r="C5" s="91"/>
      <c r="D5" s="88"/>
      <c r="E5"/>
      <c r="F5" s="79" t="s">
        <v>53</v>
      </c>
      <c r="G5" s="80"/>
    </row>
    <row r="6" spans="2:9" ht="13.5" thickBot="1">
      <c r="B6" s="26" t="s">
        <v>54</v>
      </c>
      <c r="C6" s="89"/>
      <c r="D6" s="90"/>
      <c r="F6" s="81" t="s">
        <v>55</v>
      </c>
      <c r="G6" s="82"/>
    </row>
    <row r="7" spans="2:9" customFormat="1" ht="13.15" thickBot="1"/>
    <row r="8" spans="2:9" s="8" customFormat="1" ht="13.15">
      <c r="B8" s="27" t="s">
        <v>13</v>
      </c>
      <c r="C8" s="28" t="s">
        <v>19</v>
      </c>
      <c r="D8" s="29" t="s">
        <v>20</v>
      </c>
      <c r="E8" s="28" t="s">
        <v>21</v>
      </c>
      <c r="F8" s="30" t="s">
        <v>22</v>
      </c>
      <c r="G8" s="31"/>
    </row>
    <row r="9" spans="2:9">
      <c r="B9" s="32" t="s">
        <v>16</v>
      </c>
      <c r="C9" s="68">
        <v>1</v>
      </c>
      <c r="D9" s="16"/>
      <c r="E9" s="68">
        <f>C9*D9</f>
        <v>0</v>
      </c>
      <c r="F9" s="33"/>
      <c r="G9" s="34"/>
    </row>
    <row r="10" spans="2:9">
      <c r="B10" s="32" t="s">
        <v>17</v>
      </c>
      <c r="C10" s="68">
        <v>2</v>
      </c>
      <c r="D10" s="16"/>
      <c r="E10" s="68">
        <f>C10*D10</f>
        <v>0</v>
      </c>
      <c r="F10" s="33"/>
      <c r="G10" s="34"/>
    </row>
    <row r="11" spans="2:9">
      <c r="B11" s="32" t="s">
        <v>18</v>
      </c>
      <c r="C11" s="68">
        <v>3</v>
      </c>
      <c r="D11" s="16"/>
      <c r="E11" s="68">
        <f>C11*D11</f>
        <v>0</v>
      </c>
      <c r="F11" s="33"/>
      <c r="G11" s="34"/>
    </row>
    <row r="12" spans="2:9" ht="13.15" thickBot="1">
      <c r="B12" s="35" t="s">
        <v>7</v>
      </c>
      <c r="C12" s="36"/>
      <c r="D12" s="37"/>
      <c r="E12" s="70">
        <f>SUM(E9:E11)</f>
        <v>0</v>
      </c>
      <c r="F12" s="37"/>
      <c r="G12" s="38"/>
    </row>
    <row r="13" spans="2:9" ht="13.15" thickBot="1"/>
    <row r="14" spans="2:9" s="8" customFormat="1" ht="13.15">
      <c r="B14" s="27" t="s">
        <v>8</v>
      </c>
      <c r="C14" s="28" t="s">
        <v>19</v>
      </c>
      <c r="D14" s="29" t="s">
        <v>20</v>
      </c>
      <c r="E14" s="28" t="s">
        <v>21</v>
      </c>
      <c r="F14" s="39" t="s">
        <v>22</v>
      </c>
      <c r="G14" s="40"/>
    </row>
    <row r="15" spans="2:9">
      <c r="B15" s="32" t="s">
        <v>16</v>
      </c>
      <c r="C15" s="68">
        <v>5</v>
      </c>
      <c r="D15" s="16"/>
      <c r="E15" s="68">
        <f>C15*D15</f>
        <v>0</v>
      </c>
      <c r="F15" s="33"/>
      <c r="G15" s="34"/>
    </row>
    <row r="16" spans="2:9">
      <c r="B16" s="32" t="s">
        <v>17</v>
      </c>
      <c r="C16" s="68">
        <v>10</v>
      </c>
      <c r="D16" s="16"/>
      <c r="E16" s="68">
        <f>C16*D16</f>
        <v>0</v>
      </c>
      <c r="F16" s="33"/>
      <c r="G16" s="34"/>
    </row>
    <row r="17" spans="2:7">
      <c r="B17" s="32" t="s">
        <v>18</v>
      </c>
      <c r="C17" s="68">
        <v>15</v>
      </c>
      <c r="D17" s="16"/>
      <c r="E17" s="68">
        <f>C17*D17</f>
        <v>0</v>
      </c>
      <c r="F17" s="33"/>
      <c r="G17" s="34"/>
    </row>
    <row r="18" spans="2:7">
      <c r="B18" s="32" t="s">
        <v>9</v>
      </c>
      <c r="C18" s="14"/>
      <c r="D18" s="41"/>
      <c r="E18" s="68">
        <f>SUM(E15:E17)</f>
        <v>0</v>
      </c>
      <c r="F18" s="41"/>
      <c r="G18" s="42"/>
    </row>
    <row r="19" spans="2:7" ht="13.15" thickBot="1">
      <c r="B19" s="35" t="s">
        <v>0</v>
      </c>
      <c r="C19" s="43"/>
      <c r="D19" s="44"/>
      <c r="E19" s="70">
        <f>TAW+TBF</f>
        <v>0</v>
      </c>
      <c r="F19" s="44"/>
      <c r="G19" s="45"/>
    </row>
    <row r="20" spans="2:7" ht="13.15" thickBot="1">
      <c r="F20" s="11"/>
      <c r="G20" s="1"/>
    </row>
    <row r="21" spans="2:7" s="8" customFormat="1" ht="13.15">
      <c r="B21" s="27" t="s">
        <v>1</v>
      </c>
      <c r="C21" s="28" t="s">
        <v>19</v>
      </c>
      <c r="D21" s="29" t="s">
        <v>23</v>
      </c>
      <c r="E21" s="28" t="s">
        <v>21</v>
      </c>
      <c r="F21" s="39" t="s">
        <v>22</v>
      </c>
      <c r="G21" s="46"/>
    </row>
    <row r="22" spans="2:7">
      <c r="B22" s="32" t="s">
        <v>31</v>
      </c>
      <c r="C22" s="69">
        <v>2</v>
      </c>
      <c r="D22" s="16"/>
      <c r="E22" s="68">
        <f>C22*D22</f>
        <v>0</v>
      </c>
      <c r="F22" s="33"/>
      <c r="G22" s="34"/>
    </row>
    <row r="23" spans="2:7">
      <c r="B23" s="32" t="s">
        <v>10</v>
      </c>
      <c r="C23" s="69">
        <v>1</v>
      </c>
      <c r="D23" s="16"/>
      <c r="E23" s="68">
        <f>C23*D23</f>
        <v>0</v>
      </c>
      <c r="F23" s="33"/>
      <c r="G23" s="34"/>
    </row>
    <row r="24" spans="2:7">
      <c r="B24" s="32" t="s">
        <v>32</v>
      </c>
      <c r="C24" s="69">
        <v>1</v>
      </c>
      <c r="D24" s="16"/>
      <c r="E24" s="68">
        <f>C24*D24</f>
        <v>0</v>
      </c>
      <c r="F24" s="33"/>
      <c r="G24" s="34"/>
    </row>
    <row r="25" spans="2:7">
      <c r="B25" s="32" t="s">
        <v>33</v>
      </c>
      <c r="C25" s="69">
        <v>1</v>
      </c>
      <c r="D25" s="16"/>
      <c r="E25" s="68">
        <f>C25*D25</f>
        <v>0</v>
      </c>
      <c r="F25" s="33"/>
      <c r="G25" s="34"/>
    </row>
    <row r="26" spans="2:7">
      <c r="B26" s="32" t="s">
        <v>34</v>
      </c>
      <c r="C26" s="69">
        <v>1</v>
      </c>
      <c r="D26" s="16"/>
      <c r="E26" s="68">
        <f>C26*D26</f>
        <v>0</v>
      </c>
      <c r="F26" s="33"/>
      <c r="G26" s="34"/>
    </row>
    <row r="27" spans="2:7">
      <c r="B27" s="32" t="s">
        <v>35</v>
      </c>
      <c r="C27" s="69">
        <v>0.5</v>
      </c>
      <c r="D27" s="16"/>
      <c r="E27" s="68">
        <f>C27*D27</f>
        <v>0</v>
      </c>
      <c r="F27" s="33"/>
      <c r="G27" s="34"/>
    </row>
    <row r="28" spans="2:7">
      <c r="B28" s="32" t="s">
        <v>11</v>
      </c>
      <c r="C28" s="69">
        <v>0.5</v>
      </c>
      <c r="D28" s="16"/>
      <c r="E28" s="68">
        <f>C28*D28</f>
        <v>0</v>
      </c>
      <c r="F28" s="33"/>
      <c r="G28" s="34"/>
    </row>
    <row r="29" spans="2:7">
      <c r="B29" s="32" t="s">
        <v>36</v>
      </c>
      <c r="C29" s="69">
        <v>2</v>
      </c>
      <c r="D29" s="16"/>
      <c r="E29" s="68">
        <f>C29*D29</f>
        <v>0</v>
      </c>
      <c r="F29" s="33"/>
      <c r="G29" s="34"/>
    </row>
    <row r="30" spans="2:7">
      <c r="B30" s="32" t="s">
        <v>37</v>
      </c>
      <c r="C30" s="69">
        <v>1</v>
      </c>
      <c r="D30" s="16"/>
      <c r="E30" s="68">
        <f>C30*D30</f>
        <v>0</v>
      </c>
      <c r="F30" s="33"/>
      <c r="G30" s="34"/>
    </row>
    <row r="31" spans="2:7">
      <c r="B31" s="32" t="s">
        <v>12</v>
      </c>
      <c r="C31" s="69">
        <v>1</v>
      </c>
      <c r="D31" s="16"/>
      <c r="E31" s="68">
        <f>C31*D31</f>
        <v>0</v>
      </c>
      <c r="F31" s="33"/>
      <c r="G31" s="34"/>
    </row>
    <row r="32" spans="2:7">
      <c r="B32" s="32" t="s">
        <v>38</v>
      </c>
      <c r="C32" s="69">
        <v>1</v>
      </c>
      <c r="D32" s="16"/>
      <c r="E32" s="68">
        <f>C32*D32</f>
        <v>0</v>
      </c>
      <c r="F32" s="33"/>
      <c r="G32" s="34"/>
    </row>
    <row r="33" spans="2:7">
      <c r="B33" s="32" t="s">
        <v>39</v>
      </c>
      <c r="C33" s="69">
        <v>1</v>
      </c>
      <c r="D33" s="16"/>
      <c r="E33" s="68">
        <f>C33*D33</f>
        <v>0</v>
      </c>
      <c r="F33" s="33"/>
      <c r="G33" s="34"/>
    </row>
    <row r="34" spans="2:7">
      <c r="B34" s="32" t="s">
        <v>40</v>
      </c>
      <c r="C34" s="69">
        <v>1</v>
      </c>
      <c r="D34" s="16"/>
      <c r="E34" s="68">
        <f>C34*D34</f>
        <v>0</v>
      </c>
      <c r="F34" s="33"/>
      <c r="G34" s="34"/>
    </row>
    <row r="35" spans="2:7">
      <c r="B35" s="32" t="s">
        <v>1</v>
      </c>
      <c r="C35" s="14"/>
      <c r="D35" s="41"/>
      <c r="E35" s="68">
        <f>SUM(E22:E34)</f>
        <v>0</v>
      </c>
      <c r="F35" s="41"/>
      <c r="G35" s="42"/>
    </row>
    <row r="36" spans="2:7" ht="13.15" thickBot="1">
      <c r="B36" s="35" t="s">
        <v>2</v>
      </c>
      <c r="C36" s="36"/>
      <c r="D36" s="37"/>
      <c r="E36" s="70">
        <f>0.6+(0.01*E35)</f>
        <v>0.6</v>
      </c>
      <c r="F36" s="37"/>
      <c r="G36" s="38"/>
    </row>
    <row r="37" spans="2:7" ht="13.15" thickBot="1"/>
    <row r="38" spans="2:7" s="8" customFormat="1" ht="26.25">
      <c r="B38" s="47" t="s">
        <v>3</v>
      </c>
      <c r="C38" s="28" t="s">
        <v>19</v>
      </c>
      <c r="D38" s="29" t="s">
        <v>23</v>
      </c>
      <c r="E38" s="28" t="s">
        <v>21</v>
      </c>
      <c r="F38" s="48" t="s">
        <v>22</v>
      </c>
      <c r="G38" s="49" t="s">
        <v>24</v>
      </c>
    </row>
    <row r="39" spans="2:7">
      <c r="B39" s="32" t="s">
        <v>48</v>
      </c>
      <c r="C39" s="83">
        <v>5</v>
      </c>
      <c r="D39" s="16"/>
      <c r="E39" s="68">
        <f t="shared" ref="E39:E46" si="0">C39*D39</f>
        <v>0</v>
      </c>
      <c r="F39" s="15"/>
      <c r="G39" s="71">
        <f t="shared" ref="G39:G44" si="1">IF(D39&lt;3,1,0)</f>
        <v>1</v>
      </c>
    </row>
    <row r="40" spans="2:7" ht="25.5">
      <c r="B40" s="32" t="s">
        <v>49</v>
      </c>
      <c r="C40" s="83">
        <v>5</v>
      </c>
      <c r="D40" s="16"/>
      <c r="E40" s="68">
        <f t="shared" si="0"/>
        <v>0</v>
      </c>
      <c r="F40" s="15"/>
      <c r="G40" s="71">
        <f t="shared" si="1"/>
        <v>1</v>
      </c>
    </row>
    <row r="41" spans="2:7" ht="25.5">
      <c r="B41" s="32" t="s">
        <v>50</v>
      </c>
      <c r="C41" s="83">
        <v>5</v>
      </c>
      <c r="D41" s="16"/>
      <c r="E41" s="68">
        <f t="shared" si="0"/>
        <v>0</v>
      </c>
      <c r="F41" s="15"/>
      <c r="G41" s="71">
        <f t="shared" si="1"/>
        <v>1</v>
      </c>
    </row>
    <row r="42" spans="2:7" ht="25.5">
      <c r="B42" s="32" t="s">
        <v>25</v>
      </c>
      <c r="C42" s="83">
        <v>3</v>
      </c>
      <c r="D42" s="16"/>
      <c r="E42" s="68">
        <f t="shared" si="0"/>
        <v>0</v>
      </c>
      <c r="F42" s="15"/>
      <c r="G42" s="71">
        <f t="shared" si="1"/>
        <v>1</v>
      </c>
    </row>
    <row r="43" spans="2:7">
      <c r="B43" s="32" t="s">
        <v>26</v>
      </c>
      <c r="C43" s="69">
        <v>1</v>
      </c>
      <c r="D43" s="16"/>
      <c r="E43" s="68">
        <f t="shared" si="0"/>
        <v>0</v>
      </c>
      <c r="F43" s="15"/>
      <c r="G43" s="71">
        <f t="shared" si="1"/>
        <v>1</v>
      </c>
    </row>
    <row r="44" spans="2:7">
      <c r="B44" s="32" t="s">
        <v>27</v>
      </c>
      <c r="C44" s="69">
        <v>2</v>
      </c>
      <c r="D44" s="16"/>
      <c r="E44" s="68">
        <f t="shared" si="0"/>
        <v>0</v>
      </c>
      <c r="F44" s="15"/>
      <c r="G44" s="71">
        <f t="shared" si="1"/>
        <v>1</v>
      </c>
    </row>
    <row r="45" spans="2:7">
      <c r="B45" s="32" t="s">
        <v>51</v>
      </c>
      <c r="C45" s="69">
        <v>-1</v>
      </c>
      <c r="D45" s="16"/>
      <c r="E45" s="68">
        <f t="shared" si="0"/>
        <v>0</v>
      </c>
      <c r="F45" s="15"/>
      <c r="G45" s="71">
        <f>IF(D45&gt;3,1,0)</f>
        <v>0</v>
      </c>
    </row>
    <row r="46" spans="2:7">
      <c r="B46" s="32" t="s">
        <v>28</v>
      </c>
      <c r="C46" s="83">
        <v>-1</v>
      </c>
      <c r="D46" s="16"/>
      <c r="E46" s="68">
        <f t="shared" si="0"/>
        <v>0</v>
      </c>
      <c r="F46" s="15"/>
      <c r="G46" s="71">
        <f>IF(D46&gt;3,1,0)</f>
        <v>0</v>
      </c>
    </row>
    <row r="47" spans="2:7">
      <c r="B47" s="50" t="s">
        <v>3</v>
      </c>
      <c r="C47" s="51"/>
      <c r="D47" s="41"/>
      <c r="E47" s="68">
        <f>SUM(E39:E46)</f>
        <v>0</v>
      </c>
      <c r="F47" s="41"/>
      <c r="G47" s="71">
        <f>SUM(G39:G46)</f>
        <v>6</v>
      </c>
    </row>
    <row r="48" spans="2:7" ht="13.15" thickBot="1">
      <c r="B48" s="35" t="s">
        <v>4</v>
      </c>
      <c r="C48" s="36"/>
      <c r="D48" s="37"/>
      <c r="E48" s="70">
        <f>1.4 + (0.03*E47)</f>
        <v>1.4</v>
      </c>
      <c r="F48" s="37"/>
      <c r="G48" s="38"/>
    </row>
    <row r="49" spans="2:8" ht="13.15" thickBot="1"/>
    <row r="50" spans="2:8" ht="13.15">
      <c r="B50" s="52" t="s">
        <v>42</v>
      </c>
      <c r="C50" s="53"/>
      <c r="D50" s="72">
        <f>UUCP * TCF *EF</f>
        <v>0</v>
      </c>
      <c r="E50" s="1"/>
      <c r="F50" s="11"/>
      <c r="G50" s="1"/>
    </row>
    <row r="51" spans="2:8" ht="13.5" thickBot="1">
      <c r="B51" s="54" t="s">
        <v>30</v>
      </c>
      <c r="C51" s="43"/>
      <c r="D51" s="55">
        <f>IF(G47&lt;3,20,IF(G47&lt;5,28,36))</f>
        <v>36</v>
      </c>
      <c r="E51" s="1"/>
      <c r="F51" s="11"/>
      <c r="G51" s="1"/>
    </row>
    <row r="52" spans="2:8" ht="13.15" thickBot="1">
      <c r="E52" s="1"/>
      <c r="G52" s="1"/>
      <c r="H52" s="1"/>
    </row>
    <row r="53" spans="2:8" ht="13.15">
      <c r="B53" s="56" t="s">
        <v>45</v>
      </c>
      <c r="C53" s="57">
        <v>15</v>
      </c>
      <c r="D53" s="58" t="s">
        <v>5</v>
      </c>
      <c r="E53" s="59">
        <f>((C53/100)*(D50*D51))</f>
        <v>0</v>
      </c>
      <c r="F53" s="60" t="s">
        <v>47</v>
      </c>
      <c r="G53" s="12"/>
      <c r="H53" s="1"/>
    </row>
    <row r="54" spans="2:8" ht="13.15">
      <c r="B54" s="61" t="s">
        <v>46</v>
      </c>
      <c r="C54" s="19">
        <v>20</v>
      </c>
      <c r="D54" s="20" t="s">
        <v>5</v>
      </c>
      <c r="E54" s="21">
        <f>((C54/100)*E53)</f>
        <v>0</v>
      </c>
      <c r="F54" s="62" t="s">
        <v>47</v>
      </c>
      <c r="G54" s="12"/>
      <c r="H54" s="1"/>
    </row>
    <row r="55" spans="2:8" ht="13.15">
      <c r="B55" s="63" t="s">
        <v>29</v>
      </c>
      <c r="C55" s="7"/>
      <c r="D55" s="22"/>
      <c r="E55" s="18">
        <f>SUM(E53:E54)</f>
        <v>0</v>
      </c>
      <c r="F55" s="64" t="s">
        <v>47</v>
      </c>
      <c r="G55" s="12"/>
      <c r="H55" s="1"/>
    </row>
    <row r="56" spans="2:8">
      <c r="B56" s="61"/>
      <c r="C56" s="9"/>
      <c r="D56" s="23"/>
      <c r="E56" s="10"/>
      <c r="F56" s="62"/>
      <c r="G56" s="11"/>
      <c r="H56" s="1"/>
    </row>
    <row r="57" spans="2:8">
      <c r="B57" s="61" t="s">
        <v>44</v>
      </c>
      <c r="C57" s="19">
        <v>100</v>
      </c>
      <c r="D57" s="20" t="s">
        <v>6</v>
      </c>
      <c r="E57" s="10"/>
      <c r="F57" s="62"/>
      <c r="G57" s="11"/>
      <c r="H57" s="1"/>
    </row>
    <row r="58" spans="2:8" ht="13.5" thickBot="1">
      <c r="B58" s="66" t="s">
        <v>43</v>
      </c>
      <c r="C58" s="43"/>
      <c r="D58" s="67"/>
      <c r="E58" s="84">
        <f>(C57*E55)</f>
        <v>0</v>
      </c>
      <c r="F58" s="65" t="s">
        <v>6</v>
      </c>
      <c r="G58" s="12"/>
      <c r="H58" s="1"/>
    </row>
    <row r="59" spans="2:8">
      <c r="G59" s="1"/>
      <c r="H59" s="1"/>
    </row>
    <row r="60" spans="2:8">
      <c r="G60" s="1"/>
      <c r="H60" s="1"/>
    </row>
    <row r="63" spans="2:8">
      <c r="E63" s="13"/>
    </row>
    <row r="65" spans="5:5" ht="13.15">
      <c r="E65" s="8"/>
    </row>
  </sheetData>
  <sheetProtection sheet="1"/>
  <dataConsolidate/>
  <mergeCells count="29">
    <mergeCell ref="F14:G14"/>
    <mergeCell ref="B2:G2"/>
    <mergeCell ref="F6:G6"/>
    <mergeCell ref="C6:D6"/>
    <mergeCell ref="F4:G4"/>
    <mergeCell ref="F5:G5"/>
    <mergeCell ref="F34:G34"/>
    <mergeCell ref="F21:G21"/>
    <mergeCell ref="F30:G30"/>
    <mergeCell ref="F31:G31"/>
    <mergeCell ref="F32:G32"/>
    <mergeCell ref="F33:G33"/>
    <mergeCell ref="F26:G26"/>
    <mergeCell ref="F27:G27"/>
    <mergeCell ref="F28:G28"/>
    <mergeCell ref="F29:G29"/>
    <mergeCell ref="F22:G22"/>
    <mergeCell ref="F23:G23"/>
    <mergeCell ref="F24:G24"/>
    <mergeCell ref="F25:G25"/>
    <mergeCell ref="F15:G15"/>
    <mergeCell ref="F16:G16"/>
    <mergeCell ref="F17:G17"/>
    <mergeCell ref="F9:G9"/>
    <mergeCell ref="F10:G10"/>
    <mergeCell ref="F11:G11"/>
    <mergeCell ref="C5:D5"/>
    <mergeCell ref="C4:D4"/>
    <mergeCell ref="F8:G8"/>
  </mergeCells>
  <phoneticPr fontId="0" type="noConversion"/>
  <pageMargins left="0.78740157480314965" right="0.78740157480314965" top="0.31496062992125984" bottom="0.70866141732283472" header="0.31496062992125984" footer="0.31496062992125984"/>
  <pageSetup scale="72" orientation="portrait" verticalDpi="300" r:id="rId1"/>
  <headerFooter alignWithMargins="0">
    <oddFooter>&amp;L&amp;8Projectinschatting Template - RUP op Maat - v. 2.00, download de laatste versie van www.rupopmaat.nl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5"/>
  <sheetViews>
    <sheetView showGridLines="0" zoomScaleNormal="100" workbookViewId="0">
      <selection activeCell="C4" sqref="C4:D6"/>
    </sheetView>
  </sheetViews>
  <sheetFormatPr defaultColWidth="8.796875" defaultRowHeight="12.75"/>
  <cols>
    <col min="1" max="1" width="3.265625" style="2" customWidth="1"/>
    <col min="2" max="2" width="35.796875" style="4" customWidth="1"/>
    <col min="3" max="3" width="18" style="5" customWidth="1"/>
    <col min="4" max="4" width="18" style="6" customWidth="1"/>
    <col min="5" max="5" width="18" style="2" customWidth="1"/>
    <col min="6" max="6" width="26.796875" style="6" customWidth="1"/>
    <col min="7" max="7" width="12" style="2" customWidth="1"/>
    <col min="8" max="16384" width="8.796875" style="2"/>
  </cols>
  <sheetData>
    <row r="1" spans="2:9" ht="13.15" thickBot="1"/>
    <row r="2" spans="2:9" ht="30.4" thickBot="1">
      <c r="B2" s="74" t="s">
        <v>41</v>
      </c>
      <c r="C2" s="75"/>
      <c r="D2" s="75"/>
      <c r="E2" s="75"/>
      <c r="F2" s="75"/>
      <c r="G2" s="76"/>
    </row>
    <row r="3" spans="2:9" ht="13.15" thickBot="1"/>
    <row r="4" spans="2:9" ht="15">
      <c r="B4" s="24" t="s">
        <v>14</v>
      </c>
      <c r="C4" s="85" t="s">
        <v>56</v>
      </c>
      <c r="D4" s="86"/>
      <c r="E4"/>
      <c r="F4" s="77" t="s">
        <v>52</v>
      </c>
      <c r="G4" s="78"/>
      <c r="I4" s="3"/>
    </row>
    <row r="5" spans="2:9" ht="13.15">
      <c r="B5" s="25" t="s">
        <v>15</v>
      </c>
      <c r="C5" s="87">
        <v>45413</v>
      </c>
      <c r="D5" s="88"/>
      <c r="E5"/>
      <c r="F5" s="79" t="s">
        <v>53</v>
      </c>
      <c r="G5" s="80"/>
    </row>
    <row r="6" spans="2:9" ht="13.5" thickBot="1">
      <c r="B6" s="26" t="s">
        <v>54</v>
      </c>
      <c r="C6" s="89" t="s">
        <v>57</v>
      </c>
      <c r="D6" s="90"/>
      <c r="F6" s="81" t="s">
        <v>55</v>
      </c>
      <c r="G6" s="82"/>
    </row>
    <row r="7" spans="2:9" customFormat="1" ht="13.15" thickBot="1"/>
    <row r="8" spans="2:9" s="8" customFormat="1" ht="13.15">
      <c r="B8" s="27" t="s">
        <v>13</v>
      </c>
      <c r="C8" s="28" t="s">
        <v>19</v>
      </c>
      <c r="D8" s="29" t="s">
        <v>20</v>
      </c>
      <c r="E8" s="28" t="s">
        <v>21</v>
      </c>
      <c r="F8" s="30" t="s">
        <v>22</v>
      </c>
      <c r="G8" s="31"/>
    </row>
    <row r="9" spans="2:9">
      <c r="B9" s="32" t="s">
        <v>16</v>
      </c>
      <c r="C9" s="68">
        <v>1</v>
      </c>
      <c r="D9" s="16">
        <v>2</v>
      </c>
      <c r="E9" s="68">
        <f>C9*D9</f>
        <v>2</v>
      </c>
      <c r="F9" s="33"/>
      <c r="G9" s="34"/>
    </row>
    <row r="10" spans="2:9">
      <c r="B10" s="32" t="s">
        <v>17</v>
      </c>
      <c r="C10" s="68">
        <v>2</v>
      </c>
      <c r="D10" s="16"/>
      <c r="E10" s="68">
        <f>C10*D10</f>
        <v>0</v>
      </c>
      <c r="F10" s="33"/>
      <c r="G10" s="34"/>
    </row>
    <row r="11" spans="2:9">
      <c r="B11" s="32" t="s">
        <v>18</v>
      </c>
      <c r="C11" s="68">
        <v>3</v>
      </c>
      <c r="D11" s="16">
        <v>10</v>
      </c>
      <c r="E11" s="68">
        <f>C11*D11</f>
        <v>30</v>
      </c>
      <c r="F11" s="33"/>
      <c r="G11" s="34"/>
    </row>
    <row r="12" spans="2:9" ht="13.15" thickBot="1">
      <c r="B12" s="35" t="s">
        <v>7</v>
      </c>
      <c r="C12" s="36"/>
      <c r="D12" s="37"/>
      <c r="E12" s="70">
        <f>SUM(E9:E11)</f>
        <v>32</v>
      </c>
      <c r="F12" s="37"/>
      <c r="G12" s="38"/>
    </row>
    <row r="13" spans="2:9" ht="13.15" thickBot="1"/>
    <row r="14" spans="2:9" s="8" customFormat="1" ht="13.15">
      <c r="B14" s="27" t="s">
        <v>8</v>
      </c>
      <c r="C14" s="28" t="s">
        <v>19</v>
      </c>
      <c r="D14" s="29" t="s">
        <v>20</v>
      </c>
      <c r="E14" s="28" t="s">
        <v>21</v>
      </c>
      <c r="F14" s="39" t="s">
        <v>22</v>
      </c>
      <c r="G14" s="40"/>
    </row>
    <row r="15" spans="2:9">
      <c r="B15" s="32" t="s">
        <v>16</v>
      </c>
      <c r="C15" s="68">
        <v>5</v>
      </c>
      <c r="D15" s="16">
        <v>4</v>
      </c>
      <c r="E15" s="68">
        <f>C15*D15</f>
        <v>20</v>
      </c>
      <c r="F15" s="33"/>
      <c r="G15" s="34"/>
    </row>
    <row r="16" spans="2:9">
      <c r="B16" s="32" t="s">
        <v>17</v>
      </c>
      <c r="C16" s="68">
        <v>10</v>
      </c>
      <c r="D16" s="16">
        <v>2</v>
      </c>
      <c r="E16" s="68">
        <f>C16*D16</f>
        <v>20</v>
      </c>
      <c r="F16" s="33"/>
      <c r="G16" s="34"/>
    </row>
    <row r="17" spans="2:7">
      <c r="B17" s="32" t="s">
        <v>18</v>
      </c>
      <c r="C17" s="68">
        <v>15</v>
      </c>
      <c r="D17" s="16">
        <v>8</v>
      </c>
      <c r="E17" s="68">
        <f>C17*D17</f>
        <v>120</v>
      </c>
      <c r="F17" s="33"/>
      <c r="G17" s="34"/>
    </row>
    <row r="18" spans="2:7">
      <c r="B18" s="32" t="s">
        <v>9</v>
      </c>
      <c r="C18" s="14"/>
      <c r="D18" s="41"/>
      <c r="E18" s="68">
        <f>SUM(E15:E17)</f>
        <v>160</v>
      </c>
      <c r="F18" s="41"/>
      <c r="G18" s="42"/>
    </row>
    <row r="19" spans="2:7" ht="13.15" thickBot="1">
      <c r="B19" s="35" t="s">
        <v>0</v>
      </c>
      <c r="C19" s="43"/>
      <c r="D19" s="44"/>
      <c r="E19" s="70">
        <f>TAW+TBF</f>
        <v>192</v>
      </c>
      <c r="F19" s="44"/>
      <c r="G19" s="45"/>
    </row>
    <row r="20" spans="2:7" ht="13.15" thickBot="1">
      <c r="F20" s="11"/>
      <c r="G20" s="1"/>
    </row>
    <row r="21" spans="2:7" s="8" customFormat="1" ht="13.15">
      <c r="B21" s="27" t="s">
        <v>1</v>
      </c>
      <c r="C21" s="28" t="s">
        <v>19</v>
      </c>
      <c r="D21" s="29" t="s">
        <v>23</v>
      </c>
      <c r="E21" s="28" t="s">
        <v>21</v>
      </c>
      <c r="F21" s="39" t="s">
        <v>22</v>
      </c>
      <c r="G21" s="46"/>
    </row>
    <row r="22" spans="2:7">
      <c r="B22" s="32" t="s">
        <v>31</v>
      </c>
      <c r="C22" s="69">
        <v>2</v>
      </c>
      <c r="D22" s="16">
        <v>2</v>
      </c>
      <c r="E22" s="68">
        <f>C22*D22</f>
        <v>4</v>
      </c>
      <c r="F22" s="33"/>
      <c r="G22" s="34"/>
    </row>
    <row r="23" spans="2:7">
      <c r="B23" s="32" t="s">
        <v>10</v>
      </c>
      <c r="C23" s="69">
        <v>1</v>
      </c>
      <c r="D23" s="16">
        <v>5</v>
      </c>
      <c r="E23" s="68">
        <f>C23*D23</f>
        <v>5</v>
      </c>
      <c r="F23" s="33"/>
      <c r="G23" s="34"/>
    </row>
    <row r="24" spans="2:7">
      <c r="B24" s="32" t="s">
        <v>32</v>
      </c>
      <c r="C24" s="69">
        <v>1</v>
      </c>
      <c r="D24" s="16">
        <v>5</v>
      </c>
      <c r="E24" s="68">
        <f>C24*D24</f>
        <v>5</v>
      </c>
      <c r="F24" s="33"/>
      <c r="G24" s="34"/>
    </row>
    <row r="25" spans="2:7">
      <c r="B25" s="32" t="s">
        <v>33</v>
      </c>
      <c r="C25" s="69">
        <v>1</v>
      </c>
      <c r="D25" s="16">
        <v>4</v>
      </c>
      <c r="E25" s="68">
        <f>C25*D25</f>
        <v>4</v>
      </c>
      <c r="F25" s="33"/>
      <c r="G25" s="34"/>
    </row>
    <row r="26" spans="2:7">
      <c r="B26" s="32" t="s">
        <v>34</v>
      </c>
      <c r="C26" s="69">
        <v>1</v>
      </c>
      <c r="D26" s="16">
        <v>1</v>
      </c>
      <c r="E26" s="68">
        <f>C26*D26</f>
        <v>1</v>
      </c>
      <c r="F26" s="33"/>
      <c r="G26" s="34"/>
    </row>
    <row r="27" spans="2:7">
      <c r="B27" s="32" t="s">
        <v>35</v>
      </c>
      <c r="C27" s="69">
        <v>0.5</v>
      </c>
      <c r="D27" s="16">
        <v>1</v>
      </c>
      <c r="E27" s="68">
        <f>C27*D27</f>
        <v>0.5</v>
      </c>
      <c r="F27" s="33"/>
      <c r="G27" s="34"/>
    </row>
    <row r="28" spans="2:7">
      <c r="B28" s="32" t="s">
        <v>11</v>
      </c>
      <c r="C28" s="69">
        <v>0.5</v>
      </c>
      <c r="D28" s="16">
        <v>5</v>
      </c>
      <c r="E28" s="68">
        <f>C28*D28</f>
        <v>2.5</v>
      </c>
      <c r="F28" s="33"/>
      <c r="G28" s="34"/>
    </row>
    <row r="29" spans="2:7">
      <c r="B29" s="32" t="s">
        <v>36</v>
      </c>
      <c r="C29" s="69">
        <v>2</v>
      </c>
      <c r="D29" s="16">
        <v>2</v>
      </c>
      <c r="E29" s="68">
        <f>C29*D29</f>
        <v>4</v>
      </c>
      <c r="F29" s="33"/>
      <c r="G29" s="34"/>
    </row>
    <row r="30" spans="2:7">
      <c r="B30" s="32" t="s">
        <v>37</v>
      </c>
      <c r="C30" s="69">
        <v>1</v>
      </c>
      <c r="D30" s="16">
        <v>5</v>
      </c>
      <c r="E30" s="68">
        <f>C30*D30</f>
        <v>5</v>
      </c>
      <c r="F30" s="33"/>
      <c r="G30" s="34"/>
    </row>
    <row r="31" spans="2:7">
      <c r="B31" s="32" t="s">
        <v>12</v>
      </c>
      <c r="C31" s="69">
        <v>1</v>
      </c>
      <c r="D31" s="16">
        <v>5</v>
      </c>
      <c r="E31" s="68">
        <f>C31*D31</f>
        <v>5</v>
      </c>
      <c r="F31" s="33"/>
      <c r="G31" s="34"/>
    </row>
    <row r="32" spans="2:7">
      <c r="B32" s="32" t="s">
        <v>38</v>
      </c>
      <c r="C32" s="69">
        <v>1</v>
      </c>
      <c r="D32" s="16">
        <v>4</v>
      </c>
      <c r="E32" s="68">
        <f>C32*D32</f>
        <v>4</v>
      </c>
      <c r="F32" s="33"/>
      <c r="G32" s="34"/>
    </row>
    <row r="33" spans="2:7">
      <c r="B33" s="32" t="s">
        <v>39</v>
      </c>
      <c r="C33" s="69">
        <v>1</v>
      </c>
      <c r="D33" s="16">
        <v>0</v>
      </c>
      <c r="E33" s="68">
        <f>C33*D33</f>
        <v>0</v>
      </c>
      <c r="F33" s="33"/>
      <c r="G33" s="34"/>
    </row>
    <row r="34" spans="2:7">
      <c r="B34" s="32" t="s">
        <v>40</v>
      </c>
      <c r="C34" s="69">
        <v>1</v>
      </c>
      <c r="D34" s="16">
        <v>3</v>
      </c>
      <c r="E34" s="68">
        <f>C34*D34</f>
        <v>3</v>
      </c>
      <c r="F34" s="33"/>
      <c r="G34" s="34"/>
    </row>
    <row r="35" spans="2:7">
      <c r="B35" s="32" t="s">
        <v>1</v>
      </c>
      <c r="C35" s="14"/>
      <c r="D35" s="41"/>
      <c r="E35" s="68">
        <f>SUM(E22:E34)</f>
        <v>43</v>
      </c>
      <c r="F35" s="41"/>
      <c r="G35" s="42"/>
    </row>
    <row r="36" spans="2:7" ht="13.15" thickBot="1">
      <c r="B36" s="35" t="s">
        <v>2</v>
      </c>
      <c r="C36" s="36"/>
      <c r="D36" s="37"/>
      <c r="E36" s="70">
        <f>0.6+(0.01*E35)</f>
        <v>1.03</v>
      </c>
      <c r="F36" s="37"/>
      <c r="G36" s="38"/>
    </row>
    <row r="37" spans="2:7" ht="13.15" thickBot="1"/>
    <row r="38" spans="2:7" s="8" customFormat="1" ht="26.25">
      <c r="B38" s="47" t="s">
        <v>3</v>
      </c>
      <c r="C38" s="28" t="s">
        <v>19</v>
      </c>
      <c r="D38" s="29" t="s">
        <v>23</v>
      </c>
      <c r="E38" s="28" t="s">
        <v>21</v>
      </c>
      <c r="F38" s="48" t="s">
        <v>22</v>
      </c>
      <c r="G38" s="49" t="s">
        <v>24</v>
      </c>
    </row>
    <row r="39" spans="2:7">
      <c r="B39" s="32" t="s">
        <v>48</v>
      </c>
      <c r="C39" s="73">
        <v>5</v>
      </c>
      <c r="D39" s="16">
        <v>4</v>
      </c>
      <c r="E39" s="68">
        <f t="shared" ref="E39:E46" si="0">C39*D39</f>
        <v>20</v>
      </c>
      <c r="F39" s="15"/>
      <c r="G39" s="71">
        <f t="shared" ref="G39:G44" si="1">IF(D39&lt;3,1,0)</f>
        <v>0</v>
      </c>
    </row>
    <row r="40" spans="2:7" ht="25.5">
      <c r="B40" s="32" t="s">
        <v>49</v>
      </c>
      <c r="C40" s="73">
        <v>5</v>
      </c>
      <c r="D40" s="16">
        <v>4</v>
      </c>
      <c r="E40" s="68">
        <f t="shared" si="0"/>
        <v>20</v>
      </c>
      <c r="F40" s="15"/>
      <c r="G40" s="71">
        <f t="shared" si="1"/>
        <v>0</v>
      </c>
    </row>
    <row r="41" spans="2:7" ht="25.5">
      <c r="B41" s="32" t="s">
        <v>50</v>
      </c>
      <c r="C41" s="73">
        <v>5</v>
      </c>
      <c r="D41" s="16">
        <v>3</v>
      </c>
      <c r="E41" s="68">
        <f t="shared" si="0"/>
        <v>15</v>
      </c>
      <c r="F41" s="15"/>
      <c r="G41" s="71">
        <f t="shared" si="1"/>
        <v>0</v>
      </c>
    </row>
    <row r="42" spans="2:7" ht="25.5">
      <c r="B42" s="32" t="s">
        <v>25</v>
      </c>
      <c r="C42" s="73">
        <v>3</v>
      </c>
      <c r="D42" s="16">
        <v>3</v>
      </c>
      <c r="E42" s="68">
        <f t="shared" si="0"/>
        <v>9</v>
      </c>
      <c r="F42" s="15"/>
      <c r="G42" s="71">
        <f t="shared" si="1"/>
        <v>0</v>
      </c>
    </row>
    <row r="43" spans="2:7">
      <c r="B43" s="32" t="s">
        <v>26</v>
      </c>
      <c r="C43" s="17">
        <v>1</v>
      </c>
      <c r="D43" s="16">
        <v>5</v>
      </c>
      <c r="E43" s="68">
        <f t="shared" si="0"/>
        <v>5</v>
      </c>
      <c r="F43" s="15"/>
      <c r="G43" s="71">
        <f t="shared" si="1"/>
        <v>0</v>
      </c>
    </row>
    <row r="44" spans="2:7">
      <c r="B44" s="32" t="s">
        <v>27</v>
      </c>
      <c r="C44" s="17">
        <v>2</v>
      </c>
      <c r="D44" s="16">
        <v>2</v>
      </c>
      <c r="E44" s="68">
        <f t="shared" si="0"/>
        <v>4</v>
      </c>
      <c r="F44" s="15"/>
      <c r="G44" s="71">
        <f t="shared" si="1"/>
        <v>1</v>
      </c>
    </row>
    <row r="45" spans="2:7">
      <c r="B45" s="32" t="s">
        <v>51</v>
      </c>
      <c r="C45" s="17" t="s">
        <v>58</v>
      </c>
      <c r="D45" s="16">
        <v>4</v>
      </c>
      <c r="E45" s="68">
        <f t="shared" si="0"/>
        <v>4</v>
      </c>
      <c r="F45" s="15"/>
      <c r="G45" s="71">
        <f>IF(D45&gt;3,1,0)</f>
        <v>1</v>
      </c>
    </row>
    <row r="46" spans="2:7">
      <c r="B46" s="32" t="s">
        <v>28</v>
      </c>
      <c r="C46" s="73">
        <v>1</v>
      </c>
      <c r="D46" s="16">
        <v>2</v>
      </c>
      <c r="E46" s="68">
        <f t="shared" si="0"/>
        <v>2</v>
      </c>
      <c r="F46" s="15"/>
      <c r="G46" s="71">
        <f>IF(D46&gt;3,1,0)</f>
        <v>0</v>
      </c>
    </row>
    <row r="47" spans="2:7">
      <c r="B47" s="50" t="s">
        <v>3</v>
      </c>
      <c r="C47" s="51"/>
      <c r="D47" s="41"/>
      <c r="E47" s="68">
        <f>SUM(E39:E46)</f>
        <v>79</v>
      </c>
      <c r="F47" s="41"/>
      <c r="G47" s="71">
        <f>SUM(G39:G46)</f>
        <v>2</v>
      </c>
    </row>
    <row r="48" spans="2:7" ht="13.15" thickBot="1">
      <c r="B48" s="35" t="s">
        <v>4</v>
      </c>
      <c r="C48" s="36"/>
      <c r="D48" s="37"/>
      <c r="E48" s="70">
        <f>1.4 + (0.03*E47)</f>
        <v>3.77</v>
      </c>
      <c r="F48" s="37"/>
      <c r="G48" s="38"/>
    </row>
    <row r="49" spans="2:8" ht="13.15" thickBot="1"/>
    <row r="50" spans="2:8" ht="13.15">
      <c r="B50" s="52" t="s">
        <v>42</v>
      </c>
      <c r="C50" s="53"/>
      <c r="D50" s="72">
        <f>UUCP * TCF *EF</f>
        <v>745.55520000000001</v>
      </c>
      <c r="E50" s="1"/>
      <c r="F50" s="11"/>
      <c r="G50" s="1"/>
    </row>
    <row r="51" spans="2:8" ht="13.5" thickBot="1">
      <c r="B51" s="54" t="s">
        <v>30</v>
      </c>
      <c r="C51" s="43"/>
      <c r="D51" s="55">
        <f>IF(G47&lt;3,20,IF(G47&lt;5,28,36))</f>
        <v>20</v>
      </c>
      <c r="E51" s="1"/>
      <c r="F51" s="11"/>
      <c r="G51" s="1"/>
    </row>
    <row r="52" spans="2:8" ht="13.15" thickBot="1">
      <c r="E52" s="1"/>
      <c r="G52" s="1"/>
      <c r="H52" s="1"/>
    </row>
    <row r="53" spans="2:8" ht="13.15">
      <c r="B53" s="56" t="s">
        <v>45</v>
      </c>
      <c r="C53" s="57">
        <v>15</v>
      </c>
      <c r="D53" s="58" t="s">
        <v>5</v>
      </c>
      <c r="E53" s="59">
        <f>((C53/100)*(D50*D51))</f>
        <v>2236.6655999999998</v>
      </c>
      <c r="F53" s="60" t="s">
        <v>47</v>
      </c>
      <c r="G53" s="12"/>
      <c r="H53" s="1"/>
    </row>
    <row r="54" spans="2:8" ht="13.15">
      <c r="B54" s="61" t="s">
        <v>46</v>
      </c>
      <c r="C54" s="19">
        <v>20</v>
      </c>
      <c r="D54" s="20" t="s">
        <v>5</v>
      </c>
      <c r="E54" s="21">
        <f>((C54/100)*E53)</f>
        <v>447.33312000000001</v>
      </c>
      <c r="F54" s="62" t="s">
        <v>47</v>
      </c>
      <c r="G54" s="12"/>
      <c r="H54" s="1"/>
    </row>
    <row r="55" spans="2:8" ht="13.15">
      <c r="B55" s="63" t="s">
        <v>29</v>
      </c>
      <c r="C55" s="7"/>
      <c r="D55" s="22"/>
      <c r="E55" s="18">
        <f>SUM(E53:E54)</f>
        <v>2683.9987199999996</v>
      </c>
      <c r="F55" s="64" t="s">
        <v>47</v>
      </c>
      <c r="G55" s="12"/>
      <c r="H55" s="1"/>
    </row>
    <row r="56" spans="2:8">
      <c r="B56" s="61"/>
      <c r="C56" s="9"/>
      <c r="D56" s="23"/>
      <c r="E56" s="10"/>
      <c r="F56" s="62"/>
      <c r="G56" s="11"/>
      <c r="H56" s="1"/>
    </row>
    <row r="57" spans="2:8">
      <c r="B57" s="61" t="s">
        <v>44</v>
      </c>
      <c r="C57" s="19">
        <v>100</v>
      </c>
      <c r="D57" s="20" t="s">
        <v>6</v>
      </c>
      <c r="E57" s="10"/>
      <c r="F57" s="62"/>
      <c r="G57" s="11"/>
      <c r="H57" s="1"/>
    </row>
    <row r="58" spans="2:8" ht="13.5" thickBot="1">
      <c r="B58" s="66" t="s">
        <v>43</v>
      </c>
      <c r="C58" s="43"/>
      <c r="D58" s="67"/>
      <c r="E58" s="84">
        <f>(C57*E55)</f>
        <v>268399.87199999997</v>
      </c>
      <c r="F58" s="65" t="s">
        <v>6</v>
      </c>
      <c r="G58" s="12"/>
      <c r="H58" s="1"/>
    </row>
    <row r="59" spans="2:8">
      <c r="G59" s="1"/>
      <c r="H59" s="1"/>
    </row>
    <row r="60" spans="2:8">
      <c r="G60" s="1"/>
      <c r="H60" s="1"/>
    </row>
    <row r="63" spans="2:8">
      <c r="E63" s="13"/>
    </row>
    <row r="65" spans="5:5" ht="13.15">
      <c r="E65" s="8"/>
    </row>
  </sheetData>
  <dataConsolidate/>
  <mergeCells count="29"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30:G30"/>
    <mergeCell ref="F16:G16"/>
    <mergeCell ref="F17:G17"/>
    <mergeCell ref="F21:G21"/>
    <mergeCell ref="F22:G22"/>
    <mergeCell ref="F23:G23"/>
    <mergeCell ref="F24:G24"/>
    <mergeCell ref="F8:G8"/>
    <mergeCell ref="F9:G9"/>
    <mergeCell ref="F10:G10"/>
    <mergeCell ref="F11:G11"/>
    <mergeCell ref="F14:G14"/>
    <mergeCell ref="F15:G15"/>
    <mergeCell ref="B2:G2"/>
    <mergeCell ref="C4:D4"/>
    <mergeCell ref="F4:G4"/>
    <mergeCell ref="C5:D5"/>
    <mergeCell ref="F5:G5"/>
    <mergeCell ref="C6:D6"/>
    <mergeCell ref="F6:G6"/>
  </mergeCells>
  <pageMargins left="0.78740157480314965" right="0.78740157480314965" top="0.31496062992125984" bottom="0.70866141732283472" header="0.31496062992125984" footer="0.31496062992125984"/>
  <pageSetup scale="72" orientation="portrait" verticalDpi="300" r:id="rId1"/>
  <headerFooter alignWithMargins="0">
    <oddFooter>&amp;L&amp;8Projectinschatting Template - RUP op Maat - v. 2.00, download de laatste versie van www.rupopmaat.nl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12</vt:i4>
      </vt:variant>
    </vt:vector>
  </HeadingPairs>
  <TitlesOfParts>
    <vt:vector size="14" baseType="lpstr">
      <vt:lpstr>Estimation Sheet</vt:lpstr>
      <vt:lpstr>Estimation Sheet - Example</vt:lpstr>
      <vt:lpstr>'Estimation Sheet'!Afdrukbereik</vt:lpstr>
      <vt:lpstr>'Estimation Sheet - Example'!Afdrukbereik</vt:lpstr>
      <vt:lpstr>'Estimation Sheet - Example'!EF</vt:lpstr>
      <vt:lpstr>EF</vt:lpstr>
      <vt:lpstr>'Estimation Sheet - Example'!TAW</vt:lpstr>
      <vt:lpstr>TAW</vt:lpstr>
      <vt:lpstr>'Estimation Sheet - Example'!TBF</vt:lpstr>
      <vt:lpstr>TBF</vt:lpstr>
      <vt:lpstr>'Estimation Sheet - Example'!TCF</vt:lpstr>
      <vt:lpstr>TCF</vt:lpstr>
      <vt:lpstr>'Estimation Sheet - Example'!UUCP</vt:lpstr>
      <vt:lpstr>UUCP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Estimate Sheet</dc:title>
  <dc:creator>Niek De Visscher</dc:creator>
  <dc:description/>
  <cp:lastModifiedBy>Niek De Visscher</cp:lastModifiedBy>
  <cp:lastPrinted>2008-03-07T10:03:21Z</cp:lastPrinted>
  <dcterms:created xsi:type="dcterms:W3CDTF">2000-05-31T23:05:17Z</dcterms:created>
  <dcterms:modified xsi:type="dcterms:W3CDTF">2024-05-01T17:46:08Z</dcterms:modified>
</cp:coreProperties>
</file>